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3845" windowHeight="10110" activeTab="0"/>
  </bookViews>
  <sheets>
    <sheet name="Prospetto di calcolo" sheetId="1" r:id="rId1"/>
  </sheets>
  <externalReferences>
    <externalReference r:id="rId4"/>
    <externalReference r:id="rId5"/>
  </externalReferences>
  <definedNames>
    <definedName name="_xlnm.Print_Area" localSheetId="0">'Prospetto di calcolo'!$A$1:$N$11</definedName>
    <definedName name="Elenco_Province">'[1]Appoggio (2)'!$A$238:$A$347</definedName>
    <definedName name="Elenco_Regioni">'[1]Appoggio (2)'!$L$10:$L$29</definedName>
    <definedName name="Elenco_X">'[2]Appoggio'!$I$9</definedName>
  </definedNames>
  <calcPr fullCalcOnLoad="1"/>
</workbook>
</file>

<file path=xl/sharedStrings.xml><?xml version="1.0" encoding="utf-8"?>
<sst xmlns="http://schemas.openxmlformats.org/spreadsheetml/2006/main" count="21" uniqueCount="21">
  <si>
    <t>Nominativo risorsa</t>
  </si>
  <si>
    <t>Ore lavorate totali da busta paga</t>
  </si>
  <si>
    <t>Ore lavorate sul progetto come da report mensile</t>
  </si>
  <si>
    <t>% carico</t>
  </si>
  <si>
    <t>INPS su busta paga</t>
  </si>
  <si>
    <t>INPS a carico ditta</t>
  </si>
  <si>
    <t>Totale INPS</t>
  </si>
  <si>
    <t xml:space="preserve">INAIL e/o altre assicurazioni </t>
  </si>
  <si>
    <t>IRPEF rendicontata
(a)</t>
  </si>
  <si>
    <t>INPS rendicontata
(b)</t>
  </si>
  <si>
    <t>IRPEF e addiz. su busta paga</t>
  </si>
  <si>
    <t xml:space="preserve">IRAP </t>
  </si>
  <si>
    <t>TOTALE imputato a progetto su  F24 mese MAGGIO</t>
  </si>
  <si>
    <t>TOTALE imputato a progetto su  F24 mese GIUGNO</t>
  </si>
  <si>
    <t>Anno e mese di riferimento: APRILE 2015</t>
  </si>
  <si>
    <t>a</t>
  </si>
  <si>
    <t>b</t>
  </si>
  <si>
    <t>c</t>
  </si>
  <si>
    <t>d</t>
  </si>
  <si>
    <t>f</t>
  </si>
  <si>
    <t>S.&amp;T. - progetto Petrarca34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</si>
</sst>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\ _B_F_-;\-* #,##0\ _B_F_-;_-* &quot;-&quot;\ _B_F_-;_-@_-"/>
    <numFmt numFmtId="165" formatCode="_-* #,##0.00\ _B_F_-;\-* #,##0.00\ _B_F_-;_-* &quot;-&quot;??\ _B_F_-;_-@_-"/>
    <numFmt numFmtId="166" formatCode="_-* #,##0\ &quot;BF&quot;_-;\-* #,##0\ &quot;BF&quot;_-;_-* &quot;-&quot;\ &quot;BF&quot;_-;_-@_-"/>
    <numFmt numFmtId="167" formatCode="_-* #,##0.00\ &quot;BF&quot;_-;\-* #,##0.00\ &quot;BF&quot;_-;_-* &quot;-&quot;??\ &quot;BF&quot;_-;_-@_-"/>
    <numFmt numFmtId="168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vertical="center" wrapText="1"/>
      <protection/>
    </xf>
    <xf numFmtId="2" fontId="3" fillId="0" borderId="19" xfId="0" applyNumberFormat="1" applyFont="1" applyBorder="1" applyAlignment="1" applyProtection="1">
      <alignment vertical="center" wrapText="1"/>
      <protection/>
    </xf>
    <xf numFmtId="2" fontId="3" fillId="0" borderId="11" xfId="0" applyNumberFormat="1" applyFont="1" applyBorder="1" applyAlignment="1" applyProtection="1">
      <alignment vertical="center" wrapText="1"/>
      <protection/>
    </xf>
    <xf numFmtId="2" fontId="3" fillId="0" borderId="20" xfId="0" applyNumberFormat="1" applyFont="1" applyBorder="1" applyAlignment="1" applyProtection="1">
      <alignment vertical="center" wrapText="1"/>
      <protection/>
    </xf>
    <xf numFmtId="2" fontId="0" fillId="0" borderId="21" xfId="0" applyNumberForma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22" xfId="0" applyNumberFormat="1" applyFont="1" applyBorder="1" applyAlignment="1" applyProtection="1">
      <alignment vertical="center" wrapText="1"/>
      <protection/>
    </xf>
    <xf numFmtId="2" fontId="3" fillId="0" borderId="23" xfId="0" applyNumberFormat="1" applyFont="1" applyBorder="1" applyAlignment="1" applyProtection="1">
      <alignment vertical="center" wrapText="1"/>
      <protection/>
    </xf>
    <xf numFmtId="2" fontId="0" fillId="0" borderId="24" xfId="0" applyNumberFormat="1" applyBorder="1" applyAlignment="1" applyProtection="1">
      <alignment vertical="center" wrapText="1"/>
      <protection/>
    </xf>
    <xf numFmtId="2" fontId="3" fillId="0" borderId="25" xfId="0" applyNumberFormat="1" applyFont="1" applyBorder="1" applyAlignment="1" applyProtection="1">
      <alignment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6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5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Milliers [0]_budgetcalend 2002 02" xfId="47"/>
    <cellStyle name="Milliers_budgetcalend 2002 02" xfId="48"/>
    <cellStyle name="Monétaire [0]_budgetcalend 2002 02" xfId="49"/>
    <cellStyle name="Monétaire_budgetcalend 2002 02" xfId="50"/>
    <cellStyle name="Neutrale" xfId="51"/>
    <cellStyle name="Nota" xfId="52"/>
    <cellStyle name="Output" xfId="53"/>
    <cellStyle name="Percent 2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NUOVO\Martinapri\Documents%20and%20Settings\Alessia.Mastroleo\My%20Documents\Vademecum_AP2009\FER\Allegati_Vademecum_FER\Allegato%203%20-%20Scheda%20di%20monitoragg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ente\IMPOST~1\Temp\EPMB78E.tmp\Copy%20of%20OK_Allegato_Modello_presentazione%20progetti_ARin%20veste%20OE\e.4E5-TE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Scheda anagrafica"/>
      <sheetName val="Scheda procedurale"/>
      <sheetName val="Scheda finanziaria"/>
      <sheetName val="Appoggio (2)"/>
      <sheetName val="Sheet2"/>
      <sheetName val="Sheet1"/>
    </sheetNames>
    <sheetDataSet>
      <sheetData sheetId="4">
        <row r="10">
          <cell r="L10" t="str">
            <v>ABRUZZO</v>
          </cell>
        </row>
        <row r="11">
          <cell r="L11" t="str">
            <v>BASILICATA</v>
          </cell>
        </row>
        <row r="12">
          <cell r="L12" t="str">
            <v>CALABRIA</v>
          </cell>
        </row>
        <row r="13">
          <cell r="L13" t="str">
            <v>CAMPANIA</v>
          </cell>
        </row>
        <row r="14">
          <cell r="L14" t="str">
            <v>EMILIA ROMAGNA</v>
          </cell>
        </row>
        <row r="15">
          <cell r="L15" t="str">
            <v>FRIULI VENEZIA GIULIA</v>
          </cell>
        </row>
        <row r="16">
          <cell r="L16" t="str">
            <v>LAZIO</v>
          </cell>
        </row>
        <row r="17">
          <cell r="L17" t="str">
            <v>LIGURIA</v>
          </cell>
        </row>
        <row r="18">
          <cell r="L18" t="str">
            <v>LOMBARDIA</v>
          </cell>
        </row>
        <row r="19">
          <cell r="L19" t="str">
            <v>MARCHE</v>
          </cell>
        </row>
        <row r="20">
          <cell r="L20" t="str">
            <v>MOLISE</v>
          </cell>
        </row>
        <row r="21">
          <cell r="L21" t="str">
            <v>PIEMONTE</v>
          </cell>
        </row>
        <row r="22">
          <cell r="L22" t="str">
            <v>PUGLIA</v>
          </cell>
        </row>
        <row r="23">
          <cell r="L23" t="str">
            <v>SARDEGNA</v>
          </cell>
        </row>
        <row r="24">
          <cell r="L24" t="str">
            <v>SICILIA</v>
          </cell>
        </row>
        <row r="25">
          <cell r="L25" t="str">
            <v>TOSCANA</v>
          </cell>
        </row>
        <row r="26">
          <cell r="L26" t="str">
            <v>TRENTINO ALTO ADIGE</v>
          </cell>
        </row>
        <row r="27">
          <cell r="L27" t="str">
            <v>UMBRIA</v>
          </cell>
        </row>
        <row r="28">
          <cell r="L28" t="str">
            <v>VALLE D'AOSTA</v>
          </cell>
        </row>
        <row r="29">
          <cell r="L29" t="str">
            <v>VENETO</v>
          </cell>
        </row>
        <row r="238">
          <cell r="A238" t="str">
            <v>AGRIGENTO</v>
          </cell>
        </row>
        <row r="239">
          <cell r="A239" t="str">
            <v>ALESSANDRIA</v>
          </cell>
        </row>
        <row r="240">
          <cell r="A240" t="str">
            <v>ANCONA</v>
          </cell>
        </row>
        <row r="241">
          <cell r="A241" t="str">
            <v>AOSTA</v>
          </cell>
        </row>
        <row r="242">
          <cell r="A242" t="str">
            <v>AREZZO</v>
          </cell>
        </row>
        <row r="243">
          <cell r="A243" t="str">
            <v>ASCOLI PICENO</v>
          </cell>
        </row>
        <row r="244">
          <cell r="A244" t="str">
            <v>ASTI</v>
          </cell>
        </row>
        <row r="245">
          <cell r="A245" t="str">
            <v>AVELLINO</v>
          </cell>
        </row>
        <row r="246">
          <cell r="A246" t="str">
            <v>BARI</v>
          </cell>
        </row>
        <row r="247">
          <cell r="A247" t="str">
            <v>BARLETTA - ANDRIA - TRANI</v>
          </cell>
        </row>
        <row r="248">
          <cell r="A248" t="str">
            <v>BELLUNO</v>
          </cell>
        </row>
        <row r="249">
          <cell r="A249" t="str">
            <v>BENEVENTO</v>
          </cell>
        </row>
        <row r="250">
          <cell r="A250" t="str">
            <v>BERGAMO</v>
          </cell>
        </row>
        <row r="251">
          <cell r="A251" t="str">
            <v>BIELLA</v>
          </cell>
        </row>
        <row r="252">
          <cell r="A252" t="str">
            <v>BOLOGNA</v>
          </cell>
        </row>
        <row r="253">
          <cell r="A253" t="str">
            <v>BOLZANO</v>
          </cell>
        </row>
        <row r="254">
          <cell r="A254" t="str">
            <v>BRESCIA</v>
          </cell>
        </row>
        <row r="255">
          <cell r="A255" t="str">
            <v>BRINDISI</v>
          </cell>
        </row>
        <row r="256">
          <cell r="A256" t="str">
            <v>CAGLIARI</v>
          </cell>
        </row>
        <row r="257">
          <cell r="A257" t="str">
            <v>CALTANISSETTA</v>
          </cell>
        </row>
        <row r="258">
          <cell r="A258" t="str">
            <v>CAMPOBASSO</v>
          </cell>
        </row>
        <row r="259">
          <cell r="A259" t="str">
            <v>CARBONIA - IGLESIAS</v>
          </cell>
        </row>
        <row r="260">
          <cell r="A260" t="str">
            <v>CASERTA</v>
          </cell>
        </row>
        <row r="261">
          <cell r="A261" t="str">
            <v>CATANIA</v>
          </cell>
        </row>
        <row r="262">
          <cell r="A262" t="str">
            <v>CATANZARO</v>
          </cell>
        </row>
        <row r="263">
          <cell r="A263" t="str">
            <v>CHIETI</v>
          </cell>
        </row>
        <row r="264">
          <cell r="A264" t="str">
            <v>COMO</v>
          </cell>
        </row>
        <row r="265">
          <cell r="A265" t="str">
            <v>COSENZA</v>
          </cell>
        </row>
        <row r="266">
          <cell r="A266" t="str">
            <v>CREMONA</v>
          </cell>
        </row>
        <row r="267">
          <cell r="A267" t="str">
            <v>CROTONE</v>
          </cell>
        </row>
        <row r="268">
          <cell r="A268" t="str">
            <v>CUNEO</v>
          </cell>
        </row>
        <row r="269">
          <cell r="A269" t="str">
            <v>ENNA</v>
          </cell>
        </row>
        <row r="270">
          <cell r="A270" t="str">
            <v>FERMO</v>
          </cell>
        </row>
        <row r="271">
          <cell r="A271" t="str">
            <v>FERRARA</v>
          </cell>
        </row>
        <row r="272">
          <cell r="A272" t="str">
            <v>FIRENZE</v>
          </cell>
        </row>
        <row r="273">
          <cell r="A273" t="str">
            <v>FOGGIA</v>
          </cell>
        </row>
        <row r="274">
          <cell r="A274" t="str">
            <v>FORLI CESENA</v>
          </cell>
        </row>
        <row r="275">
          <cell r="A275" t="str">
            <v>FROSINONE</v>
          </cell>
        </row>
        <row r="276">
          <cell r="A276" t="str">
            <v>GENOVA</v>
          </cell>
        </row>
        <row r="277">
          <cell r="A277" t="str">
            <v>GORIZIA</v>
          </cell>
        </row>
        <row r="278">
          <cell r="A278" t="str">
            <v>GROSSETO</v>
          </cell>
        </row>
        <row r="279">
          <cell r="A279" t="str">
            <v>IMPERIA</v>
          </cell>
        </row>
        <row r="280">
          <cell r="A280" t="str">
            <v>ISERNIA</v>
          </cell>
        </row>
        <row r="281">
          <cell r="A281" t="str">
            <v>LA SPEZIA</v>
          </cell>
        </row>
        <row r="282">
          <cell r="A282" t="str">
            <v>L'AQUILA</v>
          </cell>
        </row>
        <row r="283">
          <cell r="A283" t="str">
            <v>LATINA</v>
          </cell>
        </row>
        <row r="284">
          <cell r="A284" t="str">
            <v>LECCE</v>
          </cell>
        </row>
        <row r="285">
          <cell r="A285" t="str">
            <v>LECCO</v>
          </cell>
        </row>
        <row r="286">
          <cell r="A286" t="str">
            <v>LIVORNO</v>
          </cell>
        </row>
        <row r="287">
          <cell r="A287" t="str">
            <v>LODI</v>
          </cell>
        </row>
        <row r="288">
          <cell r="A288" t="str">
            <v>LUCCA</v>
          </cell>
        </row>
        <row r="289">
          <cell r="A289" t="str">
            <v>MACERATA</v>
          </cell>
        </row>
        <row r="290">
          <cell r="A290" t="str">
            <v>MANTOVA</v>
          </cell>
        </row>
        <row r="291">
          <cell r="A291" t="str">
            <v>MASSA CARRARA</v>
          </cell>
        </row>
        <row r="292">
          <cell r="A292" t="str">
            <v>MATERA</v>
          </cell>
        </row>
        <row r="293">
          <cell r="A293" t="str">
            <v>MEDIO CAMPIDANO</v>
          </cell>
        </row>
        <row r="294">
          <cell r="A294" t="str">
            <v>MESSINA</v>
          </cell>
        </row>
        <row r="295">
          <cell r="A295" t="str">
            <v>MILANO</v>
          </cell>
        </row>
        <row r="296">
          <cell r="A296" t="str">
            <v>MODENA</v>
          </cell>
        </row>
        <row r="297">
          <cell r="A297" t="str">
            <v>MONZA - BRIANZA</v>
          </cell>
        </row>
        <row r="298">
          <cell r="A298" t="str">
            <v>NAPOLI</v>
          </cell>
        </row>
        <row r="299">
          <cell r="A299" t="str">
            <v>NOVARA</v>
          </cell>
        </row>
        <row r="300">
          <cell r="A300" t="str">
            <v>NUORO</v>
          </cell>
        </row>
        <row r="301">
          <cell r="A301" t="str">
            <v>OGLIASTRA</v>
          </cell>
        </row>
        <row r="302">
          <cell r="A302" t="str">
            <v>OLBIA - TEMPIO</v>
          </cell>
        </row>
        <row r="303">
          <cell r="A303" t="str">
            <v>ORISTANO</v>
          </cell>
        </row>
        <row r="304">
          <cell r="A304" t="str">
            <v>PADOVA</v>
          </cell>
        </row>
        <row r="305">
          <cell r="A305" t="str">
            <v>PALERMO</v>
          </cell>
        </row>
        <row r="306">
          <cell r="A306" t="str">
            <v>PARMA</v>
          </cell>
        </row>
        <row r="307">
          <cell r="A307" t="str">
            <v>PAVIA</v>
          </cell>
        </row>
        <row r="308">
          <cell r="A308" t="str">
            <v>PERUGIA</v>
          </cell>
        </row>
        <row r="309">
          <cell r="A309" t="str">
            <v>PESARO URBINO</v>
          </cell>
        </row>
        <row r="310">
          <cell r="A310" t="str">
            <v>PESCARA</v>
          </cell>
        </row>
        <row r="311">
          <cell r="A311" t="str">
            <v>PIACENZA</v>
          </cell>
        </row>
        <row r="312">
          <cell r="A312" t="str">
            <v>PISA</v>
          </cell>
        </row>
        <row r="313">
          <cell r="A313" t="str">
            <v>PISTOIA</v>
          </cell>
        </row>
        <row r="314">
          <cell r="A314" t="str">
            <v>PORDENONE</v>
          </cell>
        </row>
        <row r="315">
          <cell r="A315" t="str">
            <v>POTENZA</v>
          </cell>
        </row>
        <row r="316">
          <cell r="A316" t="str">
            <v>PRATO</v>
          </cell>
        </row>
        <row r="317">
          <cell r="A317" t="str">
            <v>RAGUSA</v>
          </cell>
        </row>
        <row r="318">
          <cell r="A318" t="str">
            <v>RAVENNA</v>
          </cell>
        </row>
        <row r="319">
          <cell r="A319" t="str">
            <v>REGGIO CALABRIA</v>
          </cell>
        </row>
        <row r="320">
          <cell r="A320" t="str">
            <v>REGGIO EMILIA</v>
          </cell>
        </row>
        <row r="321">
          <cell r="A321" t="str">
            <v>RIETI</v>
          </cell>
        </row>
        <row r="322">
          <cell r="A322" t="str">
            <v>RIMINI</v>
          </cell>
        </row>
        <row r="323">
          <cell r="A323" t="str">
            <v>ROMA</v>
          </cell>
        </row>
        <row r="324">
          <cell r="A324" t="str">
            <v>ROVIGO</v>
          </cell>
        </row>
        <row r="325">
          <cell r="A325" t="str">
            <v>SALERNO</v>
          </cell>
        </row>
        <row r="326">
          <cell r="A326" t="str">
            <v>SASSARI</v>
          </cell>
        </row>
        <row r="327">
          <cell r="A327" t="str">
            <v>SAVONA</v>
          </cell>
        </row>
        <row r="328">
          <cell r="A328" t="str">
            <v>SIENA</v>
          </cell>
        </row>
        <row r="329">
          <cell r="A329" t="str">
            <v>SIRACUSA</v>
          </cell>
        </row>
        <row r="330">
          <cell r="A330" t="str">
            <v>SONDRIO</v>
          </cell>
        </row>
        <row r="331">
          <cell r="A331" t="str">
            <v>TARANTO</v>
          </cell>
        </row>
        <row r="332">
          <cell r="A332" t="str">
            <v>TERAMO</v>
          </cell>
        </row>
        <row r="333">
          <cell r="A333" t="str">
            <v>TERNI</v>
          </cell>
        </row>
        <row r="334">
          <cell r="A334" t="str">
            <v>TORINO</v>
          </cell>
        </row>
        <row r="335">
          <cell r="A335" t="str">
            <v>TRAPANI</v>
          </cell>
        </row>
        <row r="336">
          <cell r="A336" t="str">
            <v>TRENTO</v>
          </cell>
        </row>
        <row r="337">
          <cell r="A337" t="str">
            <v>TREVISO</v>
          </cell>
        </row>
        <row r="338">
          <cell r="A338" t="str">
            <v>TRIESTE</v>
          </cell>
        </row>
        <row r="339">
          <cell r="A339" t="str">
            <v>UDINE</v>
          </cell>
        </row>
        <row r="340">
          <cell r="A340" t="str">
            <v>VARESE</v>
          </cell>
        </row>
        <row r="341">
          <cell r="A341" t="str">
            <v>VENEZIA</v>
          </cell>
        </row>
        <row r="342">
          <cell r="A342" t="str">
            <v>VERBANO CUSIO OSSOLA</v>
          </cell>
        </row>
        <row r="343">
          <cell r="A343" t="str">
            <v>VERCELLI</v>
          </cell>
        </row>
        <row r="344">
          <cell r="A344" t="str">
            <v>VERONA</v>
          </cell>
        </row>
        <row r="345">
          <cell r="A345" t="str">
            <v>VIBO VALENTIA</v>
          </cell>
        </row>
        <row r="346">
          <cell r="A346" t="str">
            <v>VICENZA</v>
          </cell>
        </row>
        <row r="347">
          <cell r="A347" t="str">
            <v>VITERBO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-Tempistica di realizzazione"/>
      <sheetName val="5 - Cronogramma di spesa"/>
      <sheetName val="Appoggio"/>
    </sheetNames>
    <sheetDataSet>
      <sheetData sheetId="2">
        <row r="9">
          <cell r="I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view="pageBreakPreview" zoomScale="55" zoomScaleSheetLayoutView="55" zoomScalePageLayoutView="0" workbookViewId="0" topLeftCell="A1">
      <selection activeCell="N10" sqref="N10"/>
    </sheetView>
  </sheetViews>
  <sheetFormatPr defaultColWidth="9.140625" defaultRowHeight="12.75"/>
  <cols>
    <col min="1" max="1" width="24.00390625" style="4" bestFit="1" customWidth="1"/>
    <col min="2" max="2" width="18.8515625" style="5" customWidth="1"/>
    <col min="3" max="3" width="23.00390625" style="6" customWidth="1"/>
    <col min="4" max="4" width="11.8515625" style="6" bestFit="1" customWidth="1"/>
    <col min="5" max="5" width="16.57421875" style="6" customWidth="1"/>
    <col min="6" max="6" width="15.00390625" style="6" customWidth="1"/>
    <col min="7" max="7" width="15.28125" style="6" customWidth="1"/>
    <col min="8" max="8" width="18.28125" style="6" customWidth="1"/>
    <col min="9" max="9" width="13.8515625" style="6" customWidth="1"/>
    <col min="10" max="10" width="20.421875" style="6" customWidth="1"/>
    <col min="11" max="13" width="17.00390625" style="6" customWidth="1"/>
    <col min="14" max="14" width="18.57421875" style="6" customWidth="1"/>
    <col min="15" max="16384" width="9.140625" style="6" customWidth="1"/>
  </cols>
  <sheetData>
    <row r="1" spans="1:14" s="1" customFormat="1" ht="42" customHeight="1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" customFormat="1" ht="9" customHeight="1">
      <c r="A2" s="12"/>
      <c r="B2" s="13"/>
      <c r="C2" s="14"/>
      <c r="D2" s="13"/>
      <c r="E2" s="13"/>
      <c r="F2" s="15"/>
      <c r="G2" s="15"/>
      <c r="H2" s="15"/>
      <c r="I2" s="15"/>
      <c r="J2" s="15"/>
      <c r="K2" s="15"/>
      <c r="L2" s="15"/>
      <c r="M2" s="15"/>
      <c r="N2" s="16"/>
    </row>
    <row r="3" spans="1:14" s="1" customFormat="1" ht="18">
      <c r="A3" s="39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s="1" customFormat="1" ht="9" customHeight="1">
      <c r="A4" s="12"/>
      <c r="B4" s="13"/>
      <c r="C4" s="14"/>
      <c r="D4" s="13"/>
      <c r="E4" s="13"/>
      <c r="F4" s="15"/>
      <c r="G4" s="15"/>
      <c r="H4" s="15"/>
      <c r="I4" s="15"/>
      <c r="J4" s="15"/>
      <c r="K4" s="15"/>
      <c r="L4" s="15"/>
      <c r="M4" s="15"/>
      <c r="N4" s="16"/>
    </row>
    <row r="5" spans="1:15" s="2" customFormat="1" ht="99.75" customHeight="1">
      <c r="A5" s="31" t="s">
        <v>0</v>
      </c>
      <c r="B5" s="32" t="s">
        <v>1</v>
      </c>
      <c r="C5" s="33" t="s">
        <v>2</v>
      </c>
      <c r="D5" s="33" t="s">
        <v>3</v>
      </c>
      <c r="E5" s="33" t="s">
        <v>10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3" t="s">
        <v>9</v>
      </c>
      <c r="L5" s="34" t="s">
        <v>11</v>
      </c>
      <c r="M5" s="35" t="s">
        <v>12</v>
      </c>
      <c r="N5" s="35" t="s">
        <v>13</v>
      </c>
      <c r="O5" s="7"/>
    </row>
    <row r="6" spans="1:15" s="3" customFormat="1" ht="18">
      <c r="A6" s="17" t="s">
        <v>15</v>
      </c>
      <c r="B6" s="20">
        <v>145.7</v>
      </c>
      <c r="C6" s="26">
        <v>80</v>
      </c>
      <c r="D6" s="21">
        <f>C6/B6</f>
        <v>0.5490734385724091</v>
      </c>
      <c r="E6" s="20">
        <f>263.44+8.9+35.08</f>
        <v>307.41999999999996</v>
      </c>
      <c r="F6" s="20">
        <f>156.69+2</f>
        <v>158.69</v>
      </c>
      <c r="G6" s="20">
        <f>458.65+10+1</f>
        <v>469.65</v>
      </c>
      <c r="H6" s="20">
        <f>F6+G6</f>
        <v>628.3399999999999</v>
      </c>
      <c r="I6" s="20">
        <v>6.89</v>
      </c>
      <c r="J6" s="20">
        <f>E6*D6</f>
        <v>168.79615648592997</v>
      </c>
      <c r="K6" s="20">
        <f>H6*D6</f>
        <v>345.00480439258746</v>
      </c>
      <c r="L6" s="27">
        <f>1410.4*0.018</f>
        <v>25.3872</v>
      </c>
      <c r="M6" s="27">
        <f>+K6</f>
        <v>345.00480439258746</v>
      </c>
      <c r="N6" s="22">
        <f>+J6</f>
        <v>168.79615648592997</v>
      </c>
      <c r="O6" s="8"/>
    </row>
    <row r="7" spans="1:15" s="3" customFormat="1" ht="18">
      <c r="A7" s="18" t="s">
        <v>16</v>
      </c>
      <c r="B7" s="23">
        <v>80</v>
      </c>
      <c r="C7" s="23">
        <v>80</v>
      </c>
      <c r="D7" s="21">
        <f>C7/B7</f>
        <v>1</v>
      </c>
      <c r="E7" s="23">
        <f>30.84+23.95+38.01</f>
        <v>92.8</v>
      </c>
      <c r="F7" s="23">
        <f>92.27+2</f>
        <v>94.27</v>
      </c>
      <c r="G7" s="23">
        <f>270.08+11</f>
        <v>281.08</v>
      </c>
      <c r="H7" s="23">
        <f>F7+G7</f>
        <v>375.34999999999997</v>
      </c>
      <c r="I7" s="23">
        <v>4.06</v>
      </c>
      <c r="J7" s="23">
        <f>E7*D7</f>
        <v>92.8</v>
      </c>
      <c r="K7" s="23">
        <f>H7*D7</f>
        <v>375.34999999999997</v>
      </c>
      <c r="L7" s="28">
        <f>(1667.2)*0.0197</f>
        <v>32.84384</v>
      </c>
      <c r="M7" s="27">
        <f>+K7</f>
        <v>375.34999999999997</v>
      </c>
      <c r="N7" s="22">
        <f>+J7</f>
        <v>92.8</v>
      </c>
      <c r="O7" s="8"/>
    </row>
    <row r="8" spans="1:15" s="3" customFormat="1" ht="18">
      <c r="A8" s="18" t="s">
        <v>17</v>
      </c>
      <c r="B8" s="23">
        <v>18</v>
      </c>
      <c r="C8" s="23">
        <v>18</v>
      </c>
      <c r="D8" s="21">
        <f>C8/B8</f>
        <v>1</v>
      </c>
      <c r="E8" s="23">
        <v>53.05</v>
      </c>
      <c r="F8" s="23">
        <v>95.73</v>
      </c>
      <c r="G8" s="23">
        <v>191.48</v>
      </c>
      <c r="H8" s="23">
        <f>F8+G8</f>
        <v>287.21</v>
      </c>
      <c r="I8" s="23">
        <f>1.79+3.58</f>
        <v>5.37</v>
      </c>
      <c r="J8" s="23">
        <f>E8*D8</f>
        <v>53.05</v>
      </c>
      <c r="K8" s="23">
        <f>H8*D8</f>
        <v>287.21</v>
      </c>
      <c r="L8" s="28">
        <v>46.61</v>
      </c>
      <c r="M8" s="28"/>
      <c r="N8" s="24">
        <f>K8+J8</f>
        <v>340.26</v>
      </c>
      <c r="O8" s="8"/>
    </row>
    <row r="9" spans="1:15" s="3" customFormat="1" ht="18">
      <c r="A9" s="18" t="s">
        <v>18</v>
      </c>
      <c r="B9" s="23">
        <v>14</v>
      </c>
      <c r="C9" s="23">
        <v>14</v>
      </c>
      <c r="D9" s="21">
        <f>C9/B9</f>
        <v>1</v>
      </c>
      <c r="E9" s="23">
        <f>131.09+5.28</f>
        <v>136.37</v>
      </c>
      <c r="F9" s="23">
        <v>98.41</v>
      </c>
      <c r="G9" s="23">
        <v>196.83</v>
      </c>
      <c r="H9" s="23">
        <f>F9+G9</f>
        <v>295.24</v>
      </c>
      <c r="I9" s="23">
        <f>1.81+3.62</f>
        <v>5.43</v>
      </c>
      <c r="J9" s="23">
        <f>E9*D9</f>
        <v>136.37</v>
      </c>
      <c r="K9" s="23">
        <f>H9*D9</f>
        <v>295.24</v>
      </c>
      <c r="L9" s="28">
        <v>60.16</v>
      </c>
      <c r="M9" s="28"/>
      <c r="N9" s="24">
        <f>K9+J9</f>
        <v>431.61</v>
      </c>
      <c r="O9" s="8"/>
    </row>
    <row r="10" spans="1:15" s="3" customFormat="1" ht="18.75" thickBot="1">
      <c r="A10" s="18" t="s">
        <v>19</v>
      </c>
      <c r="B10" s="23">
        <v>111</v>
      </c>
      <c r="C10" s="23">
        <v>60</v>
      </c>
      <c r="D10" s="21">
        <f>C10/B10</f>
        <v>0.5405405405405406</v>
      </c>
      <c r="E10" s="23">
        <f>322.61+16.03+46.78</f>
        <v>385.41999999999996</v>
      </c>
      <c r="F10" s="23">
        <f>175.44+2</f>
        <v>177.44</v>
      </c>
      <c r="G10" s="23">
        <f>513.52+11</f>
        <v>524.52</v>
      </c>
      <c r="H10" s="23">
        <f>F10+G10</f>
        <v>701.96</v>
      </c>
      <c r="I10" s="23">
        <v>7.71</v>
      </c>
      <c r="J10" s="23">
        <f>E10*D10</f>
        <v>208.33513513513512</v>
      </c>
      <c r="K10" s="23">
        <f>H10*D10</f>
        <v>379.4378378378379</v>
      </c>
      <c r="L10" s="28">
        <f>1474.8*0.0192</f>
        <v>28.316159999999996</v>
      </c>
      <c r="M10" s="28"/>
      <c r="N10" s="24">
        <f>K10+J10</f>
        <v>587.772972972973</v>
      </c>
      <c r="O10" s="8"/>
    </row>
    <row r="11" spans="1:15" ht="15.75" thickBot="1">
      <c r="A11" s="19"/>
      <c r="B11" s="25"/>
      <c r="C11" s="25"/>
      <c r="D11" s="25"/>
      <c r="E11" s="25"/>
      <c r="F11" s="25"/>
      <c r="G11" s="25"/>
      <c r="H11" s="25"/>
      <c r="I11" s="25"/>
      <c r="J11" s="25"/>
      <c r="K11" s="29"/>
      <c r="L11" s="30">
        <f>SUM(L6:L10)</f>
        <v>193.31719999999999</v>
      </c>
      <c r="M11" s="30">
        <f>SUM(M6:M10)</f>
        <v>720.3548043925874</v>
      </c>
      <c r="N11" s="30">
        <f>SUM(N6:N10)</f>
        <v>1621.2391294589029</v>
      </c>
      <c r="O11" s="4"/>
    </row>
    <row r="12" spans="1:14" ht="12.75">
      <c r="A12" s="1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sheetProtection selectLockedCells="1"/>
  <mergeCells count="2">
    <mergeCell ref="A1:N1"/>
    <mergeCell ref="A3:N3"/>
  </mergeCells>
  <printOptions horizontalCentered="1"/>
  <pageMargins left="0.2362204724409449" right="0.3937007874015748" top="0.8661417322834646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Serena</cp:lastModifiedBy>
  <cp:lastPrinted>2014-09-28T08:35:13Z</cp:lastPrinted>
  <dcterms:created xsi:type="dcterms:W3CDTF">2009-06-16T13:10:46Z</dcterms:created>
  <dcterms:modified xsi:type="dcterms:W3CDTF">2014-12-02T15:28:10Z</dcterms:modified>
  <cp:category/>
  <cp:version/>
  <cp:contentType/>
  <cp:contentStatus/>
</cp:coreProperties>
</file>